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semestre 2019\Graduação\TQA I\Aulas\Aula 3\"/>
    </mc:Choice>
  </mc:AlternateContent>
  <bookViews>
    <workbookView xWindow="-15" yWindow="4185" windowWidth="15600" windowHeight="4095"/>
  </bookViews>
  <sheets>
    <sheet name="PR" sheetId="4" r:id="rId1"/>
    <sheet name="raizes de eq. cúbica" sheetId="1" r:id="rId2"/>
    <sheet name="Plan2" sheetId="2" r:id="rId3"/>
    <sheet name="Plan3" sheetId="3" r:id="rId4"/>
  </sheets>
  <definedNames>
    <definedName name="a">#REF!</definedName>
    <definedName name="a_T">PR!$G$4</definedName>
    <definedName name="a1_" localSheetId="0">PR!$G$5</definedName>
    <definedName name="a1_">'raizes de eq. cúbica'!$B$3</definedName>
    <definedName name="a2_">'raizes de eq. cúbica'!$B$4</definedName>
    <definedName name="a3_">'raizes de eq. cúbica'!$B$5</definedName>
    <definedName name="b">#REF!</definedName>
    <definedName name="b1_">PR!$G$6</definedName>
    <definedName name="F_0">#REF!</definedName>
    <definedName name="F_1">#REF!</definedName>
    <definedName name="m">PR!$G$3</definedName>
    <definedName name="P">PR!$B$12</definedName>
    <definedName name="Pc">PR!$B$5</definedName>
    <definedName name="PM">PR!$B$8</definedName>
    <definedName name="Pr">#REF!</definedName>
    <definedName name="Q">'raizes de eq. cúbica'!$B$8</definedName>
    <definedName name="R_" localSheetId="0">PR!$B$7</definedName>
    <definedName name="R_">'raizes de eq. cúbica'!$I$8</definedName>
    <definedName name="S">'raizes de eq. cúbica'!$B$19</definedName>
    <definedName name="SGN">'raizes de eq. cúbica'!$B$27</definedName>
    <definedName name="T" localSheetId="0">PR!$B$11</definedName>
    <definedName name="T">'raizes de eq. cúbica'!$J$19</definedName>
    <definedName name="Tc">PR!$B$4</definedName>
    <definedName name="Tr">PR!$B$14</definedName>
    <definedName name="w">PR!$B$6</definedName>
    <definedName name="Z">#REF!</definedName>
  </definedNames>
  <calcPr calcId="152511"/>
</workbook>
</file>

<file path=xl/calcChain.xml><?xml version="1.0" encoding="utf-8"?>
<calcChain xmlns="http://schemas.openxmlformats.org/spreadsheetml/2006/main">
  <c r="G3" i="4" l="1"/>
  <c r="G6" i="4" l="1"/>
  <c r="G9" i="4" s="1"/>
  <c r="H14" i="4" s="1"/>
  <c r="B3" i="1" s="1"/>
  <c r="B14" i="4"/>
  <c r="G4" i="4" l="1"/>
  <c r="G5" i="4" s="1"/>
  <c r="G8" i="4" s="1"/>
  <c r="H16" i="4" s="1"/>
  <c r="B5" i="1" s="1"/>
  <c r="Q23" i="1"/>
  <c r="H15" i="4" l="1"/>
  <c r="B4" i="1" s="1"/>
  <c r="B8" i="1" l="1"/>
  <c r="I8" i="1"/>
  <c r="G12" i="1" l="1"/>
  <c r="J19" i="1"/>
  <c r="J32" i="1" s="1"/>
  <c r="B19" i="1"/>
  <c r="B27" i="1"/>
  <c r="Q21" i="1"/>
  <c r="J31" i="1" l="1"/>
  <c r="B34" i="1"/>
  <c r="G20" i="4" s="1"/>
  <c r="G25" i="4" s="1"/>
  <c r="G26" i="4" s="1"/>
  <c r="J33" i="1"/>
</calcChain>
</file>

<file path=xl/sharedStrings.xml><?xml version="1.0" encoding="utf-8"?>
<sst xmlns="http://schemas.openxmlformats.org/spreadsheetml/2006/main" count="77" uniqueCount="65">
  <si>
    <t>a1</t>
  </si>
  <si>
    <t>a2</t>
  </si>
  <si>
    <t>a3</t>
  </si>
  <si>
    <t>Q</t>
  </si>
  <si>
    <t>R</t>
  </si>
  <si>
    <t>&lt; 0</t>
  </si>
  <si>
    <t>&gt;= 0</t>
  </si>
  <si>
    <t>SGN®</t>
  </si>
  <si>
    <t>S</t>
  </si>
  <si>
    <t>X1</t>
  </si>
  <si>
    <t>Fórmula</t>
  </si>
  <si>
    <t>Descrição (resultado)</t>
  </si>
  <si>
    <t>=ACOS(-0,5)</t>
  </si>
  <si>
    <t>O arco cosseno de -0,5 em radianos, 2*pi/3 (2,094395)</t>
  </si>
  <si>
    <t>=ACOS(-0,5)*180/PI()</t>
  </si>
  <si>
    <t>O arco cosseno de -0,5 em graus (120)</t>
  </si>
  <si>
    <t>=GRAUS(ACOS(-0,5))</t>
  </si>
  <si>
    <t>X2</t>
  </si>
  <si>
    <t>X3</t>
  </si>
  <si>
    <t>q</t>
  </si>
  <si>
    <r>
      <t>Q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- R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</si>
  <si>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m3/kg</t>
  </si>
  <si>
    <t>v</t>
  </si>
  <si>
    <t>cm3/mol</t>
  </si>
  <si>
    <t>Z3</t>
  </si>
  <si>
    <t>Apenas uma raiz real   !!!!!!!!!!!!!!!!!!!!</t>
  </si>
  <si>
    <t>Z2</t>
  </si>
  <si>
    <t>Z1</t>
  </si>
  <si>
    <t>Raizes</t>
  </si>
  <si>
    <r>
      <t>-AB + B</t>
    </r>
    <r>
      <rPr>
        <vertAlign val="superscript"/>
        <sz val="11"/>
        <color indexed="8"/>
        <rFont val="Calibri"/>
        <family val="2"/>
      </rPr>
      <t xml:space="preserve">2 </t>
    </r>
    <r>
      <rPr>
        <sz val="11"/>
        <color theme="1"/>
        <rFont val="Calibri"/>
        <family val="2"/>
        <scheme val="minor"/>
      </rPr>
      <t>+ B</t>
    </r>
    <r>
      <rPr>
        <vertAlign val="superscript"/>
        <sz val="11"/>
        <color indexed="8"/>
        <rFont val="Calibri"/>
        <family val="2"/>
      </rPr>
      <t>3</t>
    </r>
  </si>
  <si>
    <t>coef 4</t>
  </si>
  <si>
    <r>
      <t>A - 2B - 3B</t>
    </r>
    <r>
      <rPr>
        <vertAlign val="superscript"/>
        <sz val="11"/>
        <color indexed="8"/>
        <rFont val="Calibri"/>
        <family val="2"/>
      </rPr>
      <t>2</t>
    </r>
  </si>
  <si>
    <t>coef 3</t>
  </si>
  <si>
    <t>-(1-B)</t>
  </si>
  <si>
    <t>coef 2</t>
  </si>
  <si>
    <t>Tr</t>
  </si>
  <si>
    <t>coef 1</t>
  </si>
  <si>
    <t>MPa</t>
  </si>
  <si>
    <t>P</t>
  </si>
  <si>
    <t>K</t>
  </si>
  <si>
    <t>T</t>
  </si>
  <si>
    <t>(adimensional)</t>
  </si>
  <si>
    <t>B</t>
  </si>
  <si>
    <t>A</t>
  </si>
  <si>
    <t>g/mol</t>
  </si>
  <si>
    <t>PM</t>
  </si>
  <si>
    <t>cm3.MPa/K.mol</t>
  </si>
  <si>
    <t>b1</t>
  </si>
  <si>
    <t>w</t>
  </si>
  <si>
    <t>(cm3)2.MPa/mol2</t>
  </si>
  <si>
    <t>Pc</t>
  </si>
  <si>
    <t>a(T)</t>
  </si>
  <si>
    <t>Tc</t>
  </si>
  <si>
    <t>m</t>
  </si>
  <si>
    <r>
      <t>A - 2B - 3B</t>
    </r>
    <r>
      <rPr>
        <b/>
        <vertAlign val="superscript"/>
        <sz val="14"/>
        <color rgb="FFFF0000"/>
        <rFont val="Calibri"/>
        <family val="2"/>
        <scheme val="minor"/>
      </rPr>
      <t>2</t>
    </r>
  </si>
  <si>
    <r>
      <t>-AB + B</t>
    </r>
    <r>
      <rPr>
        <b/>
        <vertAlign val="superscript"/>
        <sz val="14"/>
        <color rgb="FFFF0000"/>
        <rFont val="Calibri"/>
        <family val="2"/>
        <scheme val="minor"/>
      </rPr>
      <t xml:space="preserve">2 </t>
    </r>
    <r>
      <rPr>
        <b/>
        <sz val="14"/>
        <color rgb="FFFF0000"/>
        <rFont val="Calibri"/>
        <family val="2"/>
        <scheme val="minor"/>
      </rPr>
      <t>+ B</t>
    </r>
    <r>
      <rPr>
        <b/>
        <vertAlign val="superscript"/>
        <sz val="14"/>
        <color rgb="FFFF0000"/>
        <rFont val="Calibri"/>
        <family val="2"/>
        <scheme val="minor"/>
      </rPr>
      <t>3</t>
    </r>
  </si>
  <si>
    <t>- (1 - B)</t>
  </si>
  <si>
    <t>----</t>
  </si>
  <si>
    <r>
      <t>CO</t>
    </r>
    <r>
      <rPr>
        <b/>
        <vertAlign val="subscript"/>
        <sz val="20"/>
        <color indexed="10"/>
        <rFont val="Calibri"/>
        <family val="2"/>
      </rPr>
      <t>2</t>
    </r>
  </si>
  <si>
    <t>Z</t>
  </si>
  <si>
    <t>Tabelas</t>
  </si>
  <si>
    <t>Virial</t>
  </si>
  <si>
    <t>vdW</t>
  </si>
  <si>
    <t>PR</t>
  </si>
  <si>
    <r>
      <t>V (m</t>
    </r>
    <r>
      <rPr>
        <b/>
        <vertAlign val="superscript"/>
        <sz val="14"/>
        <color theme="3" tint="-0.249977111117893"/>
        <rFont val="Calibri"/>
        <family val="2"/>
        <scheme val="minor"/>
      </rPr>
      <t>3</t>
    </r>
    <r>
      <rPr>
        <b/>
        <sz val="14"/>
        <color theme="3" tint="-0.249977111117893"/>
        <rFont val="Calibri"/>
        <family val="2"/>
        <scheme val="minor"/>
      </rPr>
      <t>/kg)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</si>
</sst>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bscript"/>
      <sz val="20"/>
      <color indexed="10"/>
      <name val="Calibri"/>
      <family val="2"/>
    </font>
    <font>
      <b/>
      <vertAlign val="superscript"/>
      <sz val="14"/>
      <color rgb="FFFF0000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vertAlign val="superscript"/>
      <sz val="1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quotePrefix="1" applyFont="1" applyAlignment="1">
      <alignment horizontal="right"/>
    </xf>
    <xf numFmtId="0" fontId="3" fillId="0" borderId="0" xfId="0" applyFont="1"/>
    <xf numFmtId="0" fontId="3" fillId="0" borderId="0" xfId="0" quotePrefix="1" applyFont="1"/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6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1"/>
    <xf numFmtId="164" fontId="0" fillId="3" borderId="0" xfId="0" applyNumberFormat="1" applyFill="1" applyAlignment="1">
      <alignment horizontal="center"/>
    </xf>
    <xf numFmtId="0" fontId="9" fillId="0" borderId="0" xfId="0" applyFont="1"/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quotePrefix="1"/>
    <xf numFmtId="0" fontId="14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8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/>
    <xf numFmtId="0" fontId="6" fillId="0" borderId="7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w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19</xdr:row>
      <xdr:rowOff>57150</xdr:rowOff>
    </xdr:from>
    <xdr:to>
      <xdr:col>7</xdr:col>
      <xdr:colOff>838200</xdr:colOff>
      <xdr:row>21</xdr:row>
      <xdr:rowOff>133350</xdr:rowOff>
    </xdr:to>
    <xdr:sp macro="" textlink="">
      <xdr:nvSpPr>
        <xdr:cNvPr id="2" name="Chave direita 1"/>
        <xdr:cNvSpPr/>
      </xdr:nvSpPr>
      <xdr:spPr>
        <a:xfrm>
          <a:off x="4876800" y="3676650"/>
          <a:ext cx="0" cy="45720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9</xdr:row>
          <xdr:rowOff>95250</xdr:rowOff>
        </xdr:from>
        <xdr:to>
          <xdr:col>12</xdr:col>
          <xdr:colOff>247650</xdr:colOff>
          <xdr:row>11</xdr:row>
          <xdr:rowOff>104775</xdr:rowOff>
        </xdr:to>
        <xdr:sp macro="" textlink="">
          <xdr:nvSpPr>
            <xdr:cNvPr id="2049" name="Objeto 25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AC090"/>
            </a:solidFill>
          </xdr:spPr>
        </xdr:sp>
        <xdr:clientData/>
      </xdr:twoCellAnchor>
    </mc:Choice>
    <mc:Fallback/>
  </mc:AlternateContent>
  <xdr:twoCellAnchor>
    <xdr:from>
      <xdr:col>12</xdr:col>
      <xdr:colOff>476250</xdr:colOff>
      <xdr:row>10</xdr:row>
      <xdr:rowOff>152400</xdr:rowOff>
    </xdr:from>
    <xdr:to>
      <xdr:col>17</xdr:col>
      <xdr:colOff>142875</xdr:colOff>
      <xdr:row>13</xdr:row>
      <xdr:rowOff>27112</xdr:rowOff>
    </xdr:to>
    <xdr:sp macro="" textlink="">
      <xdr:nvSpPr>
        <xdr:cNvPr id="4" name="Retângulo 3"/>
        <xdr:cNvSpPr>
          <a:spLocks noChangeArrowheads="1"/>
        </xdr:cNvSpPr>
      </xdr:nvSpPr>
      <xdr:spPr bwMode="auto">
        <a:xfrm>
          <a:off x="7791450" y="2057400"/>
          <a:ext cx="2714625" cy="446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/>
        <a:p>
          <a:pPr algn="l" rtl="0">
            <a:defRPr sz="1000"/>
          </a:pPr>
          <a:r>
            <a:rPr lang="pt-BR" sz="2400" b="1" i="0" u="sng" strike="noStrike" baseline="0">
              <a:solidFill>
                <a:srgbClr val="800080"/>
              </a:solidFill>
              <a:latin typeface="Times New Roman"/>
              <a:cs typeface="Times New Roman"/>
            </a:rPr>
            <a:t>Peng-Robinson</a:t>
          </a:r>
        </a:p>
      </xdr:txBody>
    </xdr:sp>
    <xdr:clientData/>
  </xdr:twoCellAnchor>
  <xdr:oneCellAnchor>
    <xdr:from>
      <xdr:col>15</xdr:col>
      <xdr:colOff>104775</xdr:colOff>
      <xdr:row>4</xdr:row>
      <xdr:rowOff>28575</xdr:rowOff>
    </xdr:from>
    <xdr:ext cx="971550" cy="485775"/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790575"/>
          <a:ext cx="971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390525</xdr:colOff>
      <xdr:row>4</xdr:row>
      <xdr:rowOff>104775</xdr:rowOff>
    </xdr:from>
    <xdr:ext cx="1238250" cy="428625"/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866775"/>
          <a:ext cx="12382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0</xdr:colOff>
      <xdr:row>4</xdr:row>
      <xdr:rowOff>19050</xdr:rowOff>
    </xdr:from>
    <xdr:to>
      <xdr:col>12</xdr:col>
      <xdr:colOff>14289</xdr:colOff>
      <xdr:row>6</xdr:row>
      <xdr:rowOff>106063</xdr:rowOff>
    </xdr:to>
    <xdr:sp macro="" textlink="">
      <xdr:nvSpPr>
        <xdr:cNvPr id="7" name="CaixaDeTexto 2"/>
        <xdr:cNvSpPr txBox="1"/>
      </xdr:nvSpPr>
      <xdr:spPr>
        <a:xfrm>
          <a:off x="6705600" y="781050"/>
          <a:ext cx="623889" cy="46801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9pPr>
        </a:lstStyle>
        <a:p>
          <a:r>
            <a:rPr lang="pt-BR" sz="1800" b="1"/>
            <a:t>a =</a:t>
          </a:r>
          <a:r>
            <a:rPr lang="pt-BR" sz="2400" b="1"/>
            <a:t> </a:t>
          </a:r>
        </a:p>
      </xdr:txBody>
    </xdr:sp>
    <xdr:clientData/>
  </xdr:twoCellAnchor>
  <xdr:twoCellAnchor>
    <xdr:from>
      <xdr:col>14</xdr:col>
      <xdr:colOff>390524</xdr:colOff>
      <xdr:row>4</xdr:row>
      <xdr:rowOff>95250</xdr:rowOff>
    </xdr:from>
    <xdr:to>
      <xdr:col>15</xdr:col>
      <xdr:colOff>457199</xdr:colOff>
      <xdr:row>6</xdr:row>
      <xdr:rowOff>25746</xdr:rowOff>
    </xdr:to>
    <xdr:sp macro="" textlink="">
      <xdr:nvSpPr>
        <xdr:cNvPr id="8" name="CaixaDeTexto 9"/>
        <xdr:cNvSpPr txBox="1"/>
      </xdr:nvSpPr>
      <xdr:spPr>
        <a:xfrm>
          <a:off x="8924924" y="857250"/>
          <a:ext cx="676275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9pPr>
        </a:lstStyle>
        <a:p>
          <a:r>
            <a:rPr lang="pt-BR" sz="1400" b="1"/>
            <a:t>b =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6</xdr:row>
          <xdr:rowOff>180975</xdr:rowOff>
        </xdr:from>
        <xdr:to>
          <xdr:col>12</xdr:col>
          <xdr:colOff>142875</xdr:colOff>
          <xdr:row>9</xdr:row>
          <xdr:rowOff>38100</xdr:rowOff>
        </xdr:to>
        <xdr:sp macro="" textlink="">
          <xdr:nvSpPr>
            <xdr:cNvPr id="2050" name="Objeto 6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561975</xdr:colOff>
          <xdr:row>6</xdr:row>
          <xdr:rowOff>171450</xdr:rowOff>
        </xdr:from>
        <xdr:to>
          <xdr:col>13</xdr:col>
          <xdr:colOff>352425</xdr:colOff>
          <xdr:row>9</xdr:row>
          <xdr:rowOff>38100</xdr:rowOff>
        </xdr:to>
        <xdr:sp macro="" textlink="">
          <xdr:nvSpPr>
            <xdr:cNvPr id="2051" name="Objeto 7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</xdr:row>
          <xdr:rowOff>381000</xdr:rowOff>
        </xdr:from>
        <xdr:to>
          <xdr:col>13</xdr:col>
          <xdr:colOff>371475</xdr:colOff>
          <xdr:row>4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447675</xdr:colOff>
          <xdr:row>2</xdr:row>
          <xdr:rowOff>66675</xdr:rowOff>
        </xdr:from>
        <xdr:to>
          <xdr:col>18</xdr:col>
          <xdr:colOff>447675</xdr:colOff>
          <xdr:row>3</xdr:row>
          <xdr:rowOff>114300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5</xdr:row>
      <xdr:rowOff>40184</xdr:rowOff>
    </xdr:from>
    <xdr:to>
      <xdr:col>4</xdr:col>
      <xdr:colOff>325720</xdr:colOff>
      <xdr:row>9</xdr:row>
      <xdr:rowOff>23813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135559"/>
          <a:ext cx="1678270" cy="793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733425</xdr:colOff>
      <xdr:row>5</xdr:row>
      <xdr:rowOff>28576</xdr:rowOff>
    </xdr:from>
    <xdr:to>
      <xdr:col>13</xdr:col>
      <xdr:colOff>368552</xdr:colOff>
      <xdr:row>9</xdr:row>
      <xdr:rowOff>6351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1123951"/>
          <a:ext cx="2387852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15</xdr:row>
      <xdr:rowOff>194855</xdr:rowOff>
    </xdr:from>
    <xdr:to>
      <xdr:col>11</xdr:col>
      <xdr:colOff>461963</xdr:colOff>
      <xdr:row>17</xdr:row>
      <xdr:rowOff>85724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595280"/>
          <a:ext cx="1957388" cy="452844"/>
        </a:xfrm>
        <a:prstGeom prst="rect">
          <a:avLst/>
        </a:prstGeom>
        <a:noFill/>
        <a:ln w="254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304799</xdr:colOff>
      <xdr:row>10</xdr:row>
      <xdr:rowOff>162683</xdr:rowOff>
    </xdr:from>
    <xdr:to>
      <xdr:col>10</xdr:col>
      <xdr:colOff>419099</xdr:colOff>
      <xdr:row>12</xdr:row>
      <xdr:rowOff>47625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4" y="2353433"/>
          <a:ext cx="1038225" cy="342142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>
          <a:solidFill>
            <a:srgbClr val="002060"/>
          </a:solidFill>
        </a:ln>
      </xdr:spPr>
    </xdr:pic>
    <xdr:clientData/>
  </xdr:twoCellAnchor>
  <xdr:twoCellAnchor editAs="oneCell">
    <xdr:from>
      <xdr:col>0</xdr:col>
      <xdr:colOff>238125</xdr:colOff>
      <xdr:row>28</xdr:row>
      <xdr:rowOff>114300</xdr:rowOff>
    </xdr:from>
    <xdr:to>
      <xdr:col>2</xdr:col>
      <xdr:colOff>798715</xdr:colOff>
      <xdr:row>31</xdr:row>
      <xdr:rowOff>106362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238875"/>
          <a:ext cx="2017915" cy="611187"/>
        </a:xfrm>
        <a:prstGeom prst="rect">
          <a:avLst/>
        </a:prstGeom>
        <a:noFill/>
        <a:ln w="254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409576</xdr:colOff>
      <xdr:row>14</xdr:row>
      <xdr:rowOff>215389</xdr:rowOff>
    </xdr:from>
    <xdr:to>
      <xdr:col>2</xdr:col>
      <xdr:colOff>647701</xdr:colOff>
      <xdr:row>16</xdr:row>
      <xdr:rowOff>193674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3225289"/>
          <a:ext cx="1695450" cy="549785"/>
        </a:xfrm>
        <a:prstGeom prst="rect">
          <a:avLst/>
        </a:prstGeom>
        <a:solidFill>
          <a:srgbClr val="FFFF00"/>
        </a:solidFill>
        <a:ln w="25400">
          <a:solidFill>
            <a:srgbClr val="FF0000"/>
          </a:solidFill>
        </a:ln>
        <a:extLst/>
      </xdr:spPr>
    </xdr:pic>
    <xdr:clientData/>
  </xdr:twoCellAnchor>
  <xdr:twoCellAnchor editAs="oneCell">
    <xdr:from>
      <xdr:col>0</xdr:col>
      <xdr:colOff>238125</xdr:colOff>
      <xdr:row>20</xdr:row>
      <xdr:rowOff>169776</xdr:rowOff>
    </xdr:from>
    <xdr:to>
      <xdr:col>2</xdr:col>
      <xdr:colOff>809625</xdr:colOff>
      <xdr:row>24</xdr:row>
      <xdr:rowOff>85725</xdr:rowOff>
    </xdr:to>
    <xdr:pic>
      <xdr:nvPicPr>
        <xdr:cNvPr id="10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22726"/>
          <a:ext cx="2028825" cy="677949"/>
        </a:xfrm>
        <a:prstGeom prst="rect">
          <a:avLst/>
        </a:prstGeom>
        <a:noFill/>
        <a:ln w="2540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530525</xdr:colOff>
      <xdr:row>20</xdr:row>
      <xdr:rowOff>38099</xdr:rowOff>
    </xdr:from>
    <xdr:to>
      <xdr:col>11</xdr:col>
      <xdr:colOff>590550</xdr:colOff>
      <xdr:row>27</xdr:row>
      <xdr:rowOff>152399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5450" y="4333874"/>
          <a:ext cx="2431750" cy="14954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10</xdr:row>
      <xdr:rowOff>104775</xdr:rowOff>
    </xdr:from>
    <xdr:to>
      <xdr:col>2</xdr:col>
      <xdr:colOff>419100</xdr:colOff>
      <xdr:row>12</xdr:row>
      <xdr:rowOff>85725</xdr:rowOff>
    </xdr:to>
    <xdr:pic>
      <xdr:nvPicPr>
        <xdr:cNvPr id="12" name="Imagem 1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295525"/>
          <a:ext cx="11430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400050</xdr:colOff>
          <xdr:row>1</xdr:row>
          <xdr:rowOff>104775</xdr:rowOff>
        </xdr:from>
        <xdr:to>
          <xdr:col>12</xdr:col>
          <xdr:colOff>295275</xdr:colOff>
          <xdr:row>3</xdr:row>
          <xdr:rowOff>66675</xdr:rowOff>
        </xdr:to>
        <xdr:sp macro="" textlink="">
          <xdr:nvSpPr>
            <xdr:cNvPr id="1025" name="Objeto 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AC090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33"/>
  <sheetViews>
    <sheetView tabSelected="1" topLeftCell="A19" workbookViewId="0">
      <selection activeCell="G36" sqref="G36"/>
    </sheetView>
  </sheetViews>
  <sheetFormatPr defaultColWidth="9.140625" defaultRowHeight="15" x14ac:dyDescent="0.25"/>
  <cols>
    <col min="2" max="2" width="9.5703125" bestFit="1" customWidth="1"/>
    <col min="5" max="5" width="13.7109375" customWidth="1"/>
    <col min="6" max="6" width="12" bestFit="1" customWidth="1"/>
    <col min="7" max="7" width="12" customWidth="1"/>
    <col min="8" max="8" width="18" customWidth="1"/>
    <col min="13" max="13" width="12.42578125" customWidth="1"/>
    <col min="14" max="14" width="11.7109375" customWidth="1"/>
  </cols>
  <sheetData>
    <row r="2" spans="1:8" ht="30.75" x14ac:dyDescent="0.55000000000000004">
      <c r="A2" s="31" t="s">
        <v>58</v>
      </c>
      <c r="B2" s="31"/>
      <c r="C2" s="31"/>
      <c r="D2" s="31"/>
    </row>
    <row r="3" spans="1:8" x14ac:dyDescent="0.25">
      <c r="F3" s="20" t="s">
        <v>53</v>
      </c>
      <c r="G3" s="24">
        <f>0.37464+1.54226*w-0.26992*POWER(w,2)</f>
        <v>0.70602258748435209</v>
      </c>
    </row>
    <row r="4" spans="1:8" x14ac:dyDescent="0.25">
      <c r="A4" s="20" t="s">
        <v>52</v>
      </c>
      <c r="B4" s="20">
        <v>304.20999999999998</v>
      </c>
      <c r="C4" s="20" t="s">
        <v>39</v>
      </c>
      <c r="F4" s="20" t="s">
        <v>51</v>
      </c>
      <c r="G4" s="24">
        <f>POWER(1+m*(1-POWER(Tr,0.5)),2)</f>
        <v>0.68148113444201752</v>
      </c>
    </row>
    <row r="5" spans="1:8" x14ac:dyDescent="0.25">
      <c r="A5" s="20" t="s">
        <v>50</v>
      </c>
      <c r="B5" s="20">
        <v>7.383</v>
      </c>
      <c r="C5" s="20" t="s">
        <v>37</v>
      </c>
      <c r="F5" s="20" t="s">
        <v>0</v>
      </c>
      <c r="G5" s="26">
        <f>0.45724*POWER(R_*Tc,2)/Pc*a_T</f>
        <v>270012.84997478413</v>
      </c>
      <c r="H5" s="20" t="s">
        <v>49</v>
      </c>
    </row>
    <row r="6" spans="1:8" x14ac:dyDescent="0.25">
      <c r="A6" s="20" t="s">
        <v>48</v>
      </c>
      <c r="B6" s="20">
        <v>0.22362000000000001</v>
      </c>
      <c r="F6" s="20" t="s">
        <v>47</v>
      </c>
      <c r="G6" s="26">
        <f>0.0778*R_*Tc/Pc</f>
        <v>26.653629242990657</v>
      </c>
      <c r="H6" s="20" t="s">
        <v>23</v>
      </c>
    </row>
    <row r="7" spans="1:8" x14ac:dyDescent="0.25">
      <c r="A7" s="20" t="s">
        <v>4</v>
      </c>
      <c r="B7" s="20">
        <v>8.3145000000000007</v>
      </c>
      <c r="C7" t="s">
        <v>46</v>
      </c>
    </row>
    <row r="8" spans="1:8" x14ac:dyDescent="0.25">
      <c r="A8" s="20" t="s">
        <v>45</v>
      </c>
      <c r="B8" s="20">
        <v>44.01</v>
      </c>
      <c r="C8" t="s">
        <v>44</v>
      </c>
      <c r="D8" s="20"/>
      <c r="F8" s="20" t="s">
        <v>43</v>
      </c>
      <c r="G8" s="24">
        <f>a1_*P/POWER(R_*T,2)</f>
        <v>0.10468048329771826</v>
      </c>
      <c r="H8" s="20" t="s">
        <v>41</v>
      </c>
    </row>
    <row r="9" spans="1:8" x14ac:dyDescent="0.25">
      <c r="F9" s="20" t="s">
        <v>42</v>
      </c>
      <c r="G9" s="24">
        <f>b1_*P/(R_*T)</f>
        <v>4.0651129832939024E-2</v>
      </c>
      <c r="H9" s="20" t="s">
        <v>41</v>
      </c>
    </row>
    <row r="11" spans="1:8" x14ac:dyDescent="0.25">
      <c r="A11" s="20" t="s">
        <v>40</v>
      </c>
      <c r="B11" s="20">
        <v>473.15</v>
      </c>
      <c r="C11" s="20" t="s">
        <v>39</v>
      </c>
    </row>
    <row r="12" spans="1:8" x14ac:dyDescent="0.25">
      <c r="A12" s="20" t="s">
        <v>38</v>
      </c>
      <c r="B12" s="20">
        <v>6</v>
      </c>
      <c r="C12" s="20" t="s">
        <v>37</v>
      </c>
    </row>
    <row r="13" spans="1:8" x14ac:dyDescent="0.25">
      <c r="F13" s="20" t="s">
        <v>36</v>
      </c>
      <c r="G13" s="20">
        <v>1</v>
      </c>
      <c r="H13" s="24">
        <v>1</v>
      </c>
    </row>
    <row r="14" spans="1:8" x14ac:dyDescent="0.25">
      <c r="A14" s="20" t="s">
        <v>35</v>
      </c>
      <c r="B14" s="24">
        <f>T/Tc</f>
        <v>1.5553400611419743</v>
      </c>
      <c r="F14" s="20" t="s">
        <v>34</v>
      </c>
      <c r="G14" s="25" t="s">
        <v>33</v>
      </c>
      <c r="H14" s="24">
        <f>-(1+G9)</f>
        <v>-1.0406511298329391</v>
      </c>
    </row>
    <row r="15" spans="1:8" ht="17.25" x14ac:dyDescent="0.25">
      <c r="F15" s="20" t="s">
        <v>32</v>
      </c>
      <c r="G15" s="25" t="s">
        <v>31</v>
      </c>
      <c r="H15" s="24">
        <f>G8-2*G9-3*POWER(G9,2)</f>
        <v>1.8420680561756813E-2</v>
      </c>
    </row>
    <row r="16" spans="1:8" ht="17.25" x14ac:dyDescent="0.25">
      <c r="F16" s="20" t="s">
        <v>30</v>
      </c>
      <c r="G16" s="25" t="s">
        <v>29</v>
      </c>
      <c r="H16" s="24">
        <f>-G8*G9+POWER(G9,2)+POWER(G9,3)</f>
        <v>-2.5356889851511025E-3</v>
      </c>
    </row>
    <row r="18" spans="5:14" ht="19.5" x14ac:dyDescent="0.3">
      <c r="F18" s="32" t="s">
        <v>28</v>
      </c>
      <c r="G18" s="32"/>
      <c r="H18" s="32"/>
      <c r="I18" s="32"/>
      <c r="J18" s="32"/>
    </row>
    <row r="19" spans="5:14" x14ac:dyDescent="0.25">
      <c r="N19" s="23"/>
    </row>
    <row r="20" spans="5:14" x14ac:dyDescent="0.25">
      <c r="F20" s="20" t="s">
        <v>27</v>
      </c>
      <c r="G20" s="22">
        <f>'raizes de eq. cúbica'!B34</f>
        <v>1.0251001326174229</v>
      </c>
    </row>
    <row r="21" spans="5:14" x14ac:dyDescent="0.25">
      <c r="F21" s="20" t="s">
        <v>26</v>
      </c>
      <c r="G21" s="28" t="s">
        <v>57</v>
      </c>
      <c r="I21" t="s">
        <v>25</v>
      </c>
      <c r="N21" s="21"/>
    </row>
    <row r="22" spans="5:14" x14ac:dyDescent="0.25">
      <c r="F22" s="20" t="s">
        <v>24</v>
      </c>
      <c r="G22" s="28" t="s">
        <v>57</v>
      </c>
    </row>
    <row r="24" spans="5:14" ht="15.75" thickBot="1" x14ac:dyDescent="0.3"/>
    <row r="25" spans="5:14" ht="21.75" thickTop="1" x14ac:dyDescent="0.35">
      <c r="F25" s="19" t="s">
        <v>22</v>
      </c>
      <c r="G25" s="18">
        <f>G20*R_*T/P</f>
        <v>672.12495652669907</v>
      </c>
      <c r="H25" s="17" t="s">
        <v>23</v>
      </c>
      <c r="K25" s="30"/>
    </row>
    <row r="26" spans="5:14" ht="24" thickBot="1" x14ac:dyDescent="0.4">
      <c r="F26" s="16" t="s">
        <v>22</v>
      </c>
      <c r="G26" s="15">
        <f>G25/POWER(100,3)/PM*1000</f>
        <v>1.5272096262819793E-2</v>
      </c>
      <c r="H26" s="14" t="s">
        <v>21</v>
      </c>
      <c r="L26" s="29"/>
      <c r="M26" s="29"/>
      <c r="N26" s="29"/>
    </row>
    <row r="27" spans="5:14" ht="15.75" thickTop="1" x14ac:dyDescent="0.25"/>
    <row r="31" spans="5:14" ht="18.75" x14ac:dyDescent="0.3">
      <c r="E31" s="33"/>
      <c r="F31" s="34" t="s">
        <v>60</v>
      </c>
      <c r="G31" s="34" t="s">
        <v>61</v>
      </c>
      <c r="H31" s="34" t="s">
        <v>62</v>
      </c>
      <c r="I31" s="34" t="s">
        <v>63</v>
      </c>
    </row>
    <row r="32" spans="5:14" ht="18.75" x14ac:dyDescent="0.3">
      <c r="E32" s="35" t="s">
        <v>59</v>
      </c>
      <c r="F32" s="36" t="s">
        <v>57</v>
      </c>
      <c r="G32" s="37">
        <v>0.89149999999999996</v>
      </c>
      <c r="H32" s="37">
        <v>0.92259999999999998</v>
      </c>
      <c r="I32" s="38">
        <v>1.0250999999999999</v>
      </c>
    </row>
    <row r="33" spans="5:9" ht="21" x14ac:dyDescent="0.3">
      <c r="E33" s="35" t="s">
        <v>64</v>
      </c>
      <c r="F33" s="39">
        <v>1.41E-2</v>
      </c>
      <c r="G33" s="39">
        <v>1.3299999999999999E-2</v>
      </c>
      <c r="H33" s="39">
        <v>1.04E-2</v>
      </c>
      <c r="I33" s="39">
        <v>1.5299999999999999E-2</v>
      </c>
    </row>
  </sheetData>
  <mergeCells count="2">
    <mergeCell ref="A2:D2"/>
    <mergeCell ref="F18:J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4</xdr:col>
                <xdr:colOff>76200</xdr:colOff>
                <xdr:row>9</xdr:row>
                <xdr:rowOff>95250</xdr:rowOff>
              </from>
              <to>
                <xdr:col>12</xdr:col>
                <xdr:colOff>247650</xdr:colOff>
                <xdr:row>11</xdr:row>
                <xdr:rowOff>104775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11</xdr:col>
                <xdr:colOff>0</xdr:colOff>
                <xdr:row>6</xdr:row>
                <xdr:rowOff>180975</xdr:rowOff>
              </from>
              <to>
                <xdr:col>12</xdr:col>
                <xdr:colOff>142875</xdr:colOff>
                <xdr:row>9</xdr:row>
                <xdr:rowOff>38100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 sizeWithCells="1">
              <from>
                <xdr:col>12</xdr:col>
                <xdr:colOff>561975</xdr:colOff>
                <xdr:row>6</xdr:row>
                <xdr:rowOff>171450</xdr:rowOff>
              </from>
              <to>
                <xdr:col>13</xdr:col>
                <xdr:colOff>352425</xdr:colOff>
                <xdr:row>9</xdr:row>
                <xdr:rowOff>38100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2" shapeId="2052" r:id="rId10">
          <objectPr defaultSize="0" autoPict="0" r:id="rId11">
            <anchor moveWithCells="1" sizeWithCells="1">
              <from>
                <xdr:col>11</xdr:col>
                <xdr:colOff>38100</xdr:colOff>
                <xdr:row>1</xdr:row>
                <xdr:rowOff>381000</xdr:rowOff>
              </from>
              <to>
                <xdr:col>13</xdr:col>
                <xdr:colOff>371475</xdr:colOff>
                <xdr:row>4</xdr:row>
                <xdr:rowOff>0</xdr:rowOff>
              </to>
            </anchor>
          </objectPr>
        </oleObject>
      </mc:Choice>
      <mc:Fallback>
        <oleObject progId="Equation.2" shapeId="2052" r:id="rId10"/>
      </mc:Fallback>
    </mc:AlternateContent>
    <mc:AlternateContent xmlns:mc="http://schemas.openxmlformats.org/markup-compatibility/2006">
      <mc:Choice Requires="x14">
        <oleObject progId="Equation.3" shapeId="2054" r:id="rId12">
          <objectPr defaultSize="0" autoPict="0" r:id="rId13">
            <anchor moveWithCells="1" sizeWithCells="1">
              <from>
                <xdr:col>14</xdr:col>
                <xdr:colOff>447675</xdr:colOff>
                <xdr:row>2</xdr:row>
                <xdr:rowOff>66675</xdr:rowOff>
              </from>
              <to>
                <xdr:col>18</xdr:col>
                <xdr:colOff>447675</xdr:colOff>
                <xdr:row>3</xdr:row>
                <xdr:rowOff>114300</xdr:rowOff>
              </to>
            </anchor>
          </objectPr>
        </oleObject>
      </mc:Choice>
      <mc:Fallback>
        <oleObject progId="Equation.3" shapeId="2054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34"/>
  <sheetViews>
    <sheetView topLeftCell="A19" zoomScaleNormal="100" workbookViewId="0">
      <selection activeCell="E18" sqref="E18"/>
    </sheetView>
  </sheetViews>
  <sheetFormatPr defaultColWidth="9.140625" defaultRowHeight="15" x14ac:dyDescent="0.25"/>
  <cols>
    <col min="2" max="2" width="12.7109375" bestFit="1" customWidth="1"/>
    <col min="3" max="3" width="17.28515625" customWidth="1"/>
    <col min="7" max="7" width="16.85546875" bestFit="1" customWidth="1"/>
    <col min="9" max="9" width="12.5703125" customWidth="1"/>
    <col min="10" max="10" width="13.85546875" customWidth="1"/>
    <col min="16" max="16" width="24.140625" customWidth="1"/>
    <col min="17" max="17" width="21.140625" customWidth="1"/>
    <col min="18" max="18" width="49.42578125" customWidth="1"/>
  </cols>
  <sheetData>
    <row r="3" spans="1:18" ht="18.75" x14ac:dyDescent="0.3">
      <c r="A3" s="13" t="s">
        <v>0</v>
      </c>
      <c r="B3" s="10">
        <f>PR!H14</f>
        <v>-1.0406511298329391</v>
      </c>
      <c r="C3" s="27" t="s">
        <v>56</v>
      </c>
    </row>
    <row r="4" spans="1:18" ht="21" x14ac:dyDescent="0.3">
      <c r="A4" s="13" t="s">
        <v>1</v>
      </c>
      <c r="B4" s="10">
        <f>PR!H15</f>
        <v>1.8420680561756813E-2</v>
      </c>
      <c r="C4" s="27" t="s">
        <v>54</v>
      </c>
    </row>
    <row r="5" spans="1:18" ht="21" x14ac:dyDescent="0.3">
      <c r="A5" s="13" t="s">
        <v>2</v>
      </c>
      <c r="B5" s="10">
        <f>PR!H16</f>
        <v>-2.5356889851511025E-3</v>
      </c>
      <c r="C5" s="27" t="s">
        <v>55</v>
      </c>
    </row>
    <row r="8" spans="1:18" ht="18.75" x14ac:dyDescent="0.3">
      <c r="A8" s="13" t="s">
        <v>3</v>
      </c>
      <c r="B8" s="11">
        <f>(POWER(a1_,2)-3*a2_)/9</f>
        <v>0.11418808137081135</v>
      </c>
      <c r="H8" s="13" t="s">
        <v>4</v>
      </c>
      <c r="I8" s="11">
        <f>(2*POWER(a1_,3)-9*a1_*a2_+27*a3_)/54</f>
        <v>-3.9812857454412147E-2</v>
      </c>
    </row>
    <row r="12" spans="1:18" ht="21" x14ac:dyDescent="0.3">
      <c r="F12" s="3" t="s">
        <v>20</v>
      </c>
      <c r="G12" s="11">
        <f>POWER(Q,3)-POWER(R_,2)</f>
        <v>-9.6174597432944348E-5</v>
      </c>
    </row>
    <row r="14" spans="1:18" ht="21" x14ac:dyDescent="0.3">
      <c r="A14" s="3" t="s">
        <v>20</v>
      </c>
      <c r="B14" s="1" t="s">
        <v>5</v>
      </c>
      <c r="K14" s="2" t="s">
        <v>6</v>
      </c>
    </row>
    <row r="15" spans="1:18" ht="23.25" customHeight="1" x14ac:dyDescent="0.25">
      <c r="Q15" s="5" t="s">
        <v>10</v>
      </c>
      <c r="R15" s="5" t="s">
        <v>11</v>
      </c>
    </row>
    <row r="16" spans="1:18" ht="21.75" customHeight="1" x14ac:dyDescent="0.25">
      <c r="Q16" s="4" t="s">
        <v>12</v>
      </c>
      <c r="R16" s="4" t="s">
        <v>13</v>
      </c>
    </row>
    <row r="17" spans="1:18" ht="22.5" customHeight="1" x14ac:dyDescent="0.25">
      <c r="Q17" s="4" t="s">
        <v>14</v>
      </c>
      <c r="R17" s="4" t="s">
        <v>15</v>
      </c>
    </row>
    <row r="18" spans="1:18" ht="20.25" customHeight="1" x14ac:dyDescent="0.25">
      <c r="Q18" s="4" t="s">
        <v>16</v>
      </c>
      <c r="R18" s="4" t="s">
        <v>15</v>
      </c>
    </row>
    <row r="19" spans="1:18" ht="18.75" x14ac:dyDescent="0.3">
      <c r="A19" s="2" t="s">
        <v>8</v>
      </c>
      <c r="B19" s="11">
        <f>POWER(POWER(POWER(R_,2)-POWER(Q,3),0.5)+ABS(R_),0.3333)</f>
        <v>0.3675035916838284</v>
      </c>
      <c r="I19" s="9" t="s">
        <v>19</v>
      </c>
      <c r="J19" s="11" t="e">
        <f>ACOS(R_/POWER(Q,3/2))</f>
        <v>#NUM!</v>
      </c>
    </row>
    <row r="21" spans="1:18" x14ac:dyDescent="0.25">
      <c r="Q21" t="e">
        <f>ACOS(R_/POWER(Q,1.5))</f>
        <v>#NUM!</v>
      </c>
    </row>
    <row r="23" spans="1:18" x14ac:dyDescent="0.25">
      <c r="Q23">
        <f>ACOS(-0.5)*180/PI()</f>
        <v>120.00000000000001</v>
      </c>
    </row>
    <row r="27" spans="1:18" ht="18.75" x14ac:dyDescent="0.3">
      <c r="A27" s="3" t="s">
        <v>7</v>
      </c>
      <c r="B27" s="11">
        <f>IF(R_&gt;0,1,IF(R_&lt;0,-1,0))</f>
        <v>-1</v>
      </c>
    </row>
    <row r="31" spans="1:18" ht="18.75" x14ac:dyDescent="0.3">
      <c r="I31" s="6" t="s">
        <v>9</v>
      </c>
      <c r="J31" s="12" t="e">
        <f>-2*POWER(Q,0.5)*COS(T/3)-a1_/3</f>
        <v>#NUM!</v>
      </c>
    </row>
    <row r="32" spans="1:18" ht="18.75" x14ac:dyDescent="0.3">
      <c r="I32" s="6" t="s">
        <v>17</v>
      </c>
      <c r="J32" s="12" t="e">
        <f>-2*POWER(Q,0.5)*COS((T+2*PI())/3)-a1_/3</f>
        <v>#NUM!</v>
      </c>
    </row>
    <row r="33" spans="1:10" ht="18.75" x14ac:dyDescent="0.3">
      <c r="I33" s="6" t="s">
        <v>18</v>
      </c>
      <c r="J33" s="12" t="e">
        <f>-2*POWER(Q,0.5)*COS((T+4*PI())/3)-a1_/3</f>
        <v>#NUM!</v>
      </c>
    </row>
    <row r="34" spans="1:10" ht="18.75" x14ac:dyDescent="0.3">
      <c r="A34" s="7" t="s">
        <v>9</v>
      </c>
      <c r="B34" s="8">
        <f>-SGN*(S+Q/S)-a1_/3</f>
        <v>1.0251001326174229</v>
      </c>
    </row>
  </sheetData>
  <pageMargins left="0.511811024" right="0.511811024" top="0.78740157499999996" bottom="0.78740157499999996" header="0.31496062000000002" footer="0.31496062000000002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4</xdr:col>
                <xdr:colOff>400050</xdr:colOff>
                <xdr:row>1</xdr:row>
                <xdr:rowOff>104775</xdr:rowOff>
              </from>
              <to>
                <xdr:col>12</xdr:col>
                <xdr:colOff>295275</xdr:colOff>
                <xdr:row>3</xdr:row>
                <xdr:rowOff>66675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20</vt:i4>
      </vt:variant>
    </vt:vector>
  </HeadingPairs>
  <TitlesOfParts>
    <vt:vector size="24" baseType="lpstr">
      <vt:lpstr>PR</vt:lpstr>
      <vt:lpstr>raizes de eq. cúbica</vt:lpstr>
      <vt:lpstr>Plan2</vt:lpstr>
      <vt:lpstr>Plan3</vt:lpstr>
      <vt:lpstr>a_T</vt:lpstr>
      <vt:lpstr>PR!a1_</vt:lpstr>
      <vt:lpstr>a1_</vt:lpstr>
      <vt:lpstr>a2_</vt:lpstr>
      <vt:lpstr>a3_</vt:lpstr>
      <vt:lpstr>b1_</vt:lpstr>
      <vt:lpstr>m</vt:lpstr>
      <vt:lpstr>P</vt:lpstr>
      <vt:lpstr>Pc</vt:lpstr>
      <vt:lpstr>PM</vt:lpstr>
      <vt:lpstr>Q</vt:lpstr>
      <vt:lpstr>PR!R_</vt:lpstr>
      <vt:lpstr>R_</vt:lpstr>
      <vt:lpstr>S</vt:lpstr>
      <vt:lpstr>SGN</vt:lpstr>
      <vt:lpstr>PR!T</vt:lpstr>
      <vt:lpstr>T</vt:lpstr>
      <vt:lpstr>Tc</vt:lpstr>
      <vt:lpstr>Tr</vt:lpstr>
      <vt:lpstr>w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admin</cp:lastModifiedBy>
  <dcterms:created xsi:type="dcterms:W3CDTF">2014-01-14T22:11:50Z</dcterms:created>
  <dcterms:modified xsi:type="dcterms:W3CDTF">2019-08-22T17:43:37Z</dcterms:modified>
</cp:coreProperties>
</file>